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CFDDA11F-E080-4322-A0C1-470D3E1D3798}" xr6:coauthVersionLast="45" xr6:coauthVersionMax="45" xr10:uidLastSave="{00000000-0000-0000-0000-000000000000}"/>
  <bookViews>
    <workbookView xWindow="-120" yWindow="-120" windowWidth="25440" windowHeight="15390" activeTab="2" xr2:uid="{00000000-000D-0000-FFFF-FFFF00000000}"/>
  </bookViews>
  <sheets>
    <sheet name="immob materiale" sheetId="1" r:id="rId1"/>
    <sheet name="rendiconto" sheetId="2" r:id="rId2"/>
    <sheet name="imposte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3" l="1"/>
  <c r="D10" i="3" s="1"/>
  <c r="C8" i="3"/>
  <c r="F4" i="3"/>
  <c r="B7" i="3" s="1"/>
  <c r="C10" i="3" l="1"/>
  <c r="D8" i="3"/>
  <c r="E8" i="3" l="1"/>
  <c r="F8" i="3" s="1"/>
  <c r="G8" i="3" s="1"/>
  <c r="H8" i="3" s="1"/>
  <c r="C69" i="2" l="1"/>
  <c r="C68" i="2"/>
  <c r="C57" i="2"/>
  <c r="C64" i="2" s="1"/>
  <c r="C47" i="2"/>
  <c r="C40" i="2"/>
  <c r="C52" i="2" s="1"/>
  <c r="C33" i="2"/>
  <c r="C21" i="2"/>
  <c r="C20" i="2"/>
  <c r="C19" i="2"/>
  <c r="C12" i="2"/>
  <c r="C11" i="2"/>
  <c r="C14" i="2" s="1"/>
  <c r="C6" i="2"/>
  <c r="C30" i="2" s="1"/>
  <c r="C34" i="2" s="1"/>
  <c r="C5" i="2"/>
  <c r="C4" i="2"/>
  <c r="C7" i="2" l="1"/>
  <c r="C16" i="2" s="1"/>
  <c r="C25" i="2"/>
  <c r="B7" i="1"/>
  <c r="F25" i="1"/>
  <c r="E25" i="1"/>
  <c r="D25" i="1"/>
  <c r="C25" i="1"/>
  <c r="B25" i="1"/>
  <c r="G24" i="1"/>
  <c r="G23" i="1"/>
  <c r="G25" i="1" s="1"/>
  <c r="G22" i="1"/>
  <c r="G21" i="1"/>
  <c r="F26" i="1"/>
  <c r="B6" i="1"/>
  <c r="C10" i="1" s="1"/>
  <c r="C27" i="2" l="1"/>
  <c r="C36" i="2" s="1"/>
  <c r="C66" i="2" s="1"/>
  <c r="F27" i="1"/>
  <c r="C11" i="1"/>
  <c r="C17" i="1" s="1"/>
  <c r="C26" i="1"/>
  <c r="C27" i="1" s="1"/>
  <c r="E26" i="1"/>
  <c r="E27" i="1" s="1"/>
  <c r="C12" i="1"/>
  <c r="H33" i="1" s="1"/>
  <c r="B26" i="1"/>
  <c r="D26" i="1"/>
  <c r="D27" i="1" s="1"/>
  <c r="B37" i="1" l="1"/>
  <c r="G26" i="1"/>
  <c r="G27" i="1" s="1"/>
  <c r="B27" i="1"/>
</calcChain>
</file>

<file path=xl/sharedStrings.xml><?xml version="1.0" encoding="utf-8"?>
<sst xmlns="http://schemas.openxmlformats.org/spreadsheetml/2006/main" count="91" uniqueCount="84">
  <si>
    <t>costo</t>
  </si>
  <si>
    <t>vita utile</t>
  </si>
  <si>
    <t>valore residuo</t>
  </si>
  <si>
    <t>ammto t1</t>
  </si>
  <si>
    <t>acquisto 1/07/t1</t>
  </si>
  <si>
    <t>ammto t2</t>
  </si>
  <si>
    <t>fondo ammto</t>
  </si>
  <si>
    <t>t1</t>
  </si>
  <si>
    <t>t2</t>
  </si>
  <si>
    <t>t3</t>
  </si>
  <si>
    <t>vnc t3 ante svalutazione</t>
  </si>
  <si>
    <t>TOTALE</t>
  </si>
  <si>
    <t>RICAVI</t>
  </si>
  <si>
    <t>COSTI VARIABILI</t>
  </si>
  <si>
    <t>COSTI FISSI</t>
  </si>
  <si>
    <t>ONERI FINANZIARI</t>
  </si>
  <si>
    <t>CAPACITA' AMMORTAMENTO</t>
  </si>
  <si>
    <t>AMMORTAMENTO</t>
  </si>
  <si>
    <t>RISULTATO NETTO</t>
  </si>
  <si>
    <t xml:space="preserve">svalutazione </t>
  </si>
  <si>
    <t>31/12/T3</t>
  </si>
  <si>
    <t>ammto macchinario (CE)</t>
  </si>
  <si>
    <t xml:space="preserve">a </t>
  </si>
  <si>
    <t>f.do ammto macchinario (SP)</t>
  </si>
  <si>
    <t>svalutazione macchinario (CE)</t>
  </si>
  <si>
    <t>F.do svalut macchinario (SP)</t>
  </si>
  <si>
    <t>Vnc t3</t>
  </si>
  <si>
    <t>Esercizio 1</t>
  </si>
  <si>
    <t>Esercizio 3</t>
  </si>
  <si>
    <t>A. Flussi finanziari derivanti dalla gestione reddituale (metodo indiretto)</t>
  </si>
  <si>
    <t>Utile (perdita) dell’esercizio</t>
  </si>
  <si>
    <t>Imposte sul reddito</t>
  </si>
  <si>
    <t>Interessi passivi/(interessi attivi)</t>
  </si>
  <si>
    <t>Utile dell’esercizio prima d’imposte sul reddito, interessi</t>
  </si>
  <si>
    <t>Rettifiche per elementi non monetari che non hanno avuto contropartita nel CCN</t>
  </si>
  <si>
    <t>Accantonamenti ai fondi</t>
  </si>
  <si>
    <t>Ammortamenti delle immobilizzazioni</t>
  </si>
  <si>
    <t>Altre rettifiche per elementi non monetari</t>
  </si>
  <si>
    <t>Totale rettifiche non monetarie</t>
  </si>
  <si>
    <t>Flusso finanziario prima delle variazioni del ccn</t>
  </si>
  <si>
    <t>Variazioni del capitale circolante netto</t>
  </si>
  <si>
    <t>Decremento/(incremento) delle rimanenze</t>
  </si>
  <si>
    <t>Decremento/(incremento) dei crediti vs clienti</t>
  </si>
  <si>
    <t>Incremento/(decremento) dei debiti verso fornitori</t>
  </si>
  <si>
    <t>Decremento/(incremento) ratei e risconti attivi</t>
  </si>
  <si>
    <t>Incremento/(decremento) ratei e risconti passivi</t>
  </si>
  <si>
    <t>Altre variazioni del capitale circolante netto</t>
  </si>
  <si>
    <t>Totale variazioni CCN</t>
  </si>
  <si>
    <t>Flusso finanziario dopo le variazioni del ccn</t>
  </si>
  <si>
    <t>Altre rettifiche</t>
  </si>
  <si>
    <t>Interessi incassati/(pagati)</t>
  </si>
  <si>
    <t>(Imposte sul reddito pagate)</t>
  </si>
  <si>
    <t>Dividendi incassati</t>
  </si>
  <si>
    <t>(Utilizzo dei fondi)</t>
  </si>
  <si>
    <t>Totale altre rettifiche</t>
  </si>
  <si>
    <t>Flusso finanziario della gestione reddituale (A)</t>
  </si>
  <si>
    <t>B. Flussi finanziari derivanti dall’attività d’investimento</t>
  </si>
  <si>
    <t>Immobilizzazioni materiali</t>
  </si>
  <si>
    <t>(Investimenti)</t>
  </si>
  <si>
    <t>Prezzo di realizzo disinvestimenti</t>
  </si>
  <si>
    <t>Immobilizzazioni immateriali</t>
  </si>
  <si>
    <t>Immobilizzazioni finanziarie</t>
  </si>
  <si>
    <t>Attività finanziarie non immobilizzate</t>
  </si>
  <si>
    <t>Flusso finanziario dell’attività di investimento (B)</t>
  </si>
  <si>
    <t>C. Flussi finanziari derivanti dall’attività di finanziamento</t>
  </si>
  <si>
    <t>Mezzi di terzi</t>
  </si>
  <si>
    <t>Incremento (decremento) debiti a breve verso banche</t>
  </si>
  <si>
    <t>Accensione finanziamenti</t>
  </si>
  <si>
    <t>Rimborso finanziamenti</t>
  </si>
  <si>
    <t>Mezzi propri</t>
  </si>
  <si>
    <t>Aumento di capitale a pagamento</t>
  </si>
  <si>
    <t>Cessione (acquisto) di azioni proprie</t>
  </si>
  <si>
    <t>Dividendi (e acconti su dividendi) pagati</t>
  </si>
  <si>
    <t>Flusso finanziario dell’attività di finanziamento (C)</t>
  </si>
  <si>
    <t>Incremento (decremento) delle disponibilità liquide (A ± B ± C)</t>
  </si>
  <si>
    <t>Disponibilità liquide al 1° gennaio 200X3</t>
  </si>
  <si>
    <t>Disponibilità liquide al 31 dicembre 20X3</t>
  </si>
  <si>
    <t>Esercizio 2</t>
  </si>
  <si>
    <t xml:space="preserve">spese di manutenzione </t>
  </si>
  <si>
    <t>spese manut.ded.</t>
  </si>
  <si>
    <t>Variazione in aumento</t>
  </si>
  <si>
    <t>Variazione in diminuzione</t>
  </si>
  <si>
    <t>Imposta anticipata</t>
  </si>
  <si>
    <t>Utilizzo credito per imposta anticipata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</si>
</sst>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2" applyFont="1"/>
    <xf numFmtId="3" fontId="0" fillId="0" borderId="0" xfId="0" applyNumberFormat="1"/>
    <xf numFmtId="164" fontId="1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164" fontId="6" fillId="0" borderId="0" xfId="1" applyNumberFormat="1" applyFont="1"/>
    <xf numFmtId="0" fontId="7" fillId="0" borderId="0" xfId="0" applyFont="1"/>
    <xf numFmtId="164" fontId="6" fillId="0" borderId="1" xfId="1" applyNumberFormat="1" applyFont="1" applyBorder="1"/>
    <xf numFmtId="164" fontId="7" fillId="0" borderId="0" xfId="1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1" applyNumberFormat="1" applyFont="1"/>
    <xf numFmtId="0" fontId="7" fillId="0" borderId="5" xfId="0" applyFont="1" applyBorder="1"/>
    <xf numFmtId="0" fontId="6" fillId="0" borderId="6" xfId="0" applyFont="1" applyBorder="1"/>
    <xf numFmtId="164" fontId="7" fillId="0" borderId="7" xfId="1" applyNumberFormat="1" applyFont="1" applyBorder="1"/>
    <xf numFmtId="165" fontId="9" fillId="0" borderId="0" xfId="1" applyNumberFormat="1" applyFont="1" applyFill="1" applyAlignment="1"/>
    <xf numFmtId="0" fontId="10" fillId="0" borderId="0" xfId="0" applyFont="1"/>
    <xf numFmtId="0" fontId="7" fillId="0" borderId="6" xfId="0" applyFont="1" applyBorder="1"/>
    <xf numFmtId="164" fontId="9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164" fontId="6" fillId="0" borderId="2" xfId="1" applyNumberFormat="1" applyFont="1" applyBorder="1"/>
    <xf numFmtId="0" fontId="6" fillId="0" borderId="10" xfId="0" applyFont="1" applyBorder="1"/>
    <xf numFmtId="0" fontId="6" fillId="0" borderId="1" xfId="0" applyFont="1" applyBorder="1"/>
    <xf numFmtId="164" fontId="6" fillId="0" borderId="11" xfId="1" applyNumberFormat="1" applyFont="1" applyBorder="1"/>
    <xf numFmtId="0" fontId="0" fillId="0" borderId="0" xfId="0" applyFont="1"/>
    <xf numFmtId="164" fontId="1" fillId="0" borderId="0" xfId="3" applyNumberFormat="1" applyFont="1" applyAlignment="1">
      <alignment horizontal="center"/>
    </xf>
    <xf numFmtId="43" fontId="1" fillId="0" borderId="0" xfId="3" applyFont="1" applyAlignment="1">
      <alignment horizontal="center"/>
    </xf>
    <xf numFmtId="43" fontId="6" fillId="0" borderId="0" xfId="3" applyFont="1" applyAlignment="1">
      <alignment horizontal="center"/>
    </xf>
    <xf numFmtId="0" fontId="1" fillId="0" borderId="4" xfId="2" applyFont="1" applyBorder="1"/>
    <xf numFmtId="0" fontId="2" fillId="0" borderId="4" xfId="2" applyFont="1" applyBorder="1" applyAlignment="1">
      <alignment horizontal="center"/>
    </xf>
    <xf numFmtId="0" fontId="1" fillId="0" borderId="4" xfId="2" applyFont="1" applyBorder="1" applyAlignment="1">
      <alignment wrapText="1"/>
    </xf>
    <xf numFmtId="164" fontId="1" fillId="0" borderId="4" xfId="2" applyNumberFormat="1" applyFont="1" applyBorder="1"/>
    <xf numFmtId="0" fontId="0" fillId="0" borderId="0" xfId="0" applyFill="1"/>
    <xf numFmtId="0" fontId="0" fillId="0" borderId="0" xfId="0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NO%202017-2018\RAGIONERIA\2%20prova%20intermedia\soluzione%20II%20prova%2018.12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1"/>
      <sheetName val="ES2"/>
      <sheetName val="ES3"/>
      <sheetName val="schema"/>
    </sheetNames>
    <sheetDataSet>
      <sheetData sheetId="0" refreshError="1"/>
      <sheetData sheetId="1" refreshError="1"/>
      <sheetData sheetId="2" refreshError="1"/>
      <sheetData sheetId="3">
        <row r="3">
          <cell r="B3">
            <v>1800</v>
          </cell>
          <cell r="C3">
            <v>740</v>
          </cell>
          <cell r="E3">
            <v>9600</v>
          </cell>
          <cell r="F3">
            <v>6900</v>
          </cell>
        </row>
        <row r="4">
          <cell r="B4">
            <v>8400</v>
          </cell>
          <cell r="C4">
            <v>10890</v>
          </cell>
        </row>
        <row r="5">
          <cell r="B5">
            <v>8500</v>
          </cell>
          <cell r="C5">
            <v>12200</v>
          </cell>
          <cell r="E5">
            <v>1600</v>
          </cell>
          <cell r="F5">
            <v>2400</v>
          </cell>
          <cell r="I5">
            <v>600</v>
          </cell>
        </row>
        <row r="6">
          <cell r="B6">
            <v>24000</v>
          </cell>
          <cell r="C6">
            <v>30000</v>
          </cell>
          <cell r="F6">
            <v>3300</v>
          </cell>
        </row>
        <row r="7">
          <cell r="B7">
            <v>2100</v>
          </cell>
          <cell r="C7">
            <v>1680</v>
          </cell>
          <cell r="E7">
            <v>4800</v>
          </cell>
          <cell r="F7">
            <v>9100</v>
          </cell>
          <cell r="I7">
            <v>1200</v>
          </cell>
        </row>
        <row r="8">
          <cell r="E8">
            <v>2400</v>
          </cell>
          <cell r="F8">
            <v>2600</v>
          </cell>
          <cell r="I8">
            <v>1080</v>
          </cell>
        </row>
        <row r="9">
          <cell r="I9">
            <v>1000</v>
          </cell>
        </row>
        <row r="10">
          <cell r="I10">
            <v>1290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workbookViewId="0">
      <selection activeCell="K20" sqref="K20"/>
    </sheetView>
  </sheetViews>
  <sheetFormatPr defaultRowHeight="15" x14ac:dyDescent="0.25"/>
  <cols>
    <col min="1" max="1" width="11.140625" customWidth="1"/>
  </cols>
  <sheetData>
    <row r="1" spans="1:5" x14ac:dyDescent="0.25">
      <c r="A1" s="1" t="s">
        <v>27</v>
      </c>
      <c r="E1" s="44"/>
    </row>
    <row r="2" spans="1:5" x14ac:dyDescent="0.25">
      <c r="E2" s="44"/>
    </row>
    <row r="3" spans="1:5" x14ac:dyDescent="0.25">
      <c r="A3" t="s">
        <v>0</v>
      </c>
      <c r="B3" s="2">
        <v>600000</v>
      </c>
      <c r="E3" s="44"/>
    </row>
    <row r="4" spans="1:5" x14ac:dyDescent="0.25">
      <c r="A4" t="s">
        <v>1</v>
      </c>
      <c r="B4">
        <v>10</v>
      </c>
      <c r="E4" s="44"/>
    </row>
    <row r="5" spans="1:5" x14ac:dyDescent="0.25">
      <c r="A5" t="s">
        <v>2</v>
      </c>
      <c r="B5">
        <v>0</v>
      </c>
      <c r="E5" s="44"/>
    </row>
    <row r="6" spans="1:5" x14ac:dyDescent="0.25">
      <c r="A6" t="s">
        <v>3</v>
      </c>
      <c r="B6" s="3">
        <f>B3/B4*1/2</f>
        <v>30000</v>
      </c>
      <c r="C6" t="s">
        <v>4</v>
      </c>
      <c r="E6" s="44"/>
    </row>
    <row r="7" spans="1:5" x14ac:dyDescent="0.25">
      <c r="A7" t="s">
        <v>5</v>
      </c>
      <c r="B7" s="3">
        <f>B3/B4</f>
        <v>60000</v>
      </c>
      <c r="E7" s="44"/>
    </row>
    <row r="8" spans="1:5" x14ac:dyDescent="0.25">
      <c r="E8" s="44"/>
    </row>
    <row r="9" spans="1:5" x14ac:dyDescent="0.25">
      <c r="B9" s="4" t="s">
        <v>6</v>
      </c>
      <c r="C9" s="4"/>
      <c r="E9" s="44"/>
    </row>
    <row r="10" spans="1:5" x14ac:dyDescent="0.25">
      <c r="B10" s="5"/>
      <c r="C10" s="3">
        <f>B6</f>
        <v>30000</v>
      </c>
      <c r="D10" t="s">
        <v>7</v>
      </c>
      <c r="E10" s="44"/>
    </row>
    <row r="11" spans="1:5" x14ac:dyDescent="0.25">
      <c r="B11" s="6"/>
      <c r="C11" s="3">
        <f>B7</f>
        <v>60000</v>
      </c>
      <c r="D11" t="s">
        <v>8</v>
      </c>
      <c r="E11" s="44"/>
    </row>
    <row r="12" spans="1:5" x14ac:dyDescent="0.25">
      <c r="B12" s="6"/>
      <c r="C12" s="3">
        <f>B7</f>
        <v>60000</v>
      </c>
      <c r="D12" t="s">
        <v>9</v>
      </c>
      <c r="E12" s="44"/>
    </row>
    <row r="13" spans="1:5" x14ac:dyDescent="0.25">
      <c r="B13" s="6"/>
      <c r="E13" s="44"/>
    </row>
    <row r="14" spans="1:5" x14ac:dyDescent="0.25">
      <c r="B14" s="6"/>
      <c r="E14" s="44"/>
    </row>
    <row r="15" spans="1:5" x14ac:dyDescent="0.25">
      <c r="E15" s="44"/>
    </row>
    <row r="16" spans="1:5" x14ac:dyDescent="0.25">
      <c r="E16" s="44"/>
    </row>
    <row r="17" spans="1:8" x14ac:dyDescent="0.25">
      <c r="A17" t="s">
        <v>10</v>
      </c>
      <c r="C17" s="2">
        <f>B3-C10-C11-C12</f>
        <v>450000</v>
      </c>
      <c r="E17" s="44"/>
    </row>
    <row r="20" spans="1:8" x14ac:dyDescent="0.25">
      <c r="A20" s="7"/>
      <c r="B20" s="8">
        <v>3</v>
      </c>
      <c r="C20" s="8">
        <v>4</v>
      </c>
      <c r="D20" s="8">
        <v>5</v>
      </c>
      <c r="E20" s="8">
        <v>6</v>
      </c>
      <c r="F20" s="8">
        <v>7</v>
      </c>
      <c r="G20" s="8" t="s">
        <v>11</v>
      </c>
    </row>
    <row r="21" spans="1:8" x14ac:dyDescent="0.25">
      <c r="A21" s="7" t="s">
        <v>12</v>
      </c>
      <c r="B21" s="9">
        <v>40000</v>
      </c>
      <c r="C21" s="9">
        <v>50000</v>
      </c>
      <c r="D21" s="9">
        <v>100000</v>
      </c>
      <c r="E21" s="9">
        <v>100000</v>
      </c>
      <c r="F21" s="9">
        <v>100000</v>
      </c>
      <c r="G21" s="9">
        <f>SUM(B21:F21)</f>
        <v>390000</v>
      </c>
    </row>
    <row r="22" spans="1:8" x14ac:dyDescent="0.25">
      <c r="A22" s="7" t="s">
        <v>13</v>
      </c>
      <c r="B22" s="9">
        <v>-30000</v>
      </c>
      <c r="C22" s="9">
        <v>-25000</v>
      </c>
      <c r="D22" s="9">
        <v>-13000</v>
      </c>
      <c r="E22" s="9">
        <v>-13000</v>
      </c>
      <c r="F22" s="9">
        <v>-13000</v>
      </c>
      <c r="G22" s="9">
        <f>SUM(B22:F22)</f>
        <v>-94000</v>
      </c>
    </row>
    <row r="23" spans="1:8" x14ac:dyDescent="0.25">
      <c r="A23" s="7" t="s">
        <v>14</v>
      </c>
      <c r="B23" s="9">
        <v>-10000</v>
      </c>
      <c r="C23" s="9">
        <v>-10000</v>
      </c>
      <c r="D23" s="9">
        <v>-10000</v>
      </c>
      <c r="E23" s="9">
        <v>-10000</v>
      </c>
      <c r="F23" s="9">
        <v>-10000</v>
      </c>
      <c r="G23" s="9">
        <f>SUM(B23:F23)</f>
        <v>-50000</v>
      </c>
    </row>
    <row r="24" spans="1:8" x14ac:dyDescent="0.25">
      <c r="A24" s="7" t="s">
        <v>15</v>
      </c>
      <c r="B24" s="9">
        <v>-1000</v>
      </c>
      <c r="C24" s="9">
        <v>-1000</v>
      </c>
      <c r="D24" s="9">
        <v>-1000</v>
      </c>
      <c r="E24" s="9">
        <v>-1000</v>
      </c>
      <c r="F24" s="9">
        <v>-1000</v>
      </c>
      <c r="G24" s="9">
        <f>SUM(B24:F24)</f>
        <v>-5000</v>
      </c>
    </row>
    <row r="25" spans="1:8" x14ac:dyDescent="0.25">
      <c r="A25" s="7" t="s">
        <v>16</v>
      </c>
      <c r="B25" s="9">
        <f t="shared" ref="B25:F25" si="0">SUM(B21:B24)</f>
        <v>-1000</v>
      </c>
      <c r="C25" s="9">
        <f t="shared" si="0"/>
        <v>14000</v>
      </c>
      <c r="D25" s="9">
        <f t="shared" si="0"/>
        <v>76000</v>
      </c>
      <c r="E25" s="9">
        <f t="shared" si="0"/>
        <v>76000</v>
      </c>
      <c r="F25" s="9">
        <f t="shared" si="0"/>
        <v>76000</v>
      </c>
      <c r="G25" s="9">
        <f>SUM(G21:G24)</f>
        <v>241000</v>
      </c>
    </row>
    <row r="26" spans="1:8" x14ac:dyDescent="0.25">
      <c r="A26" s="7" t="s">
        <v>17</v>
      </c>
      <c r="B26" s="9">
        <f>-B7</f>
        <v>-60000</v>
      </c>
      <c r="C26" s="9">
        <f>-B7</f>
        <v>-60000</v>
      </c>
      <c r="D26" s="9">
        <f>-B7</f>
        <v>-60000</v>
      </c>
      <c r="E26" s="9">
        <f>-B7</f>
        <v>-60000</v>
      </c>
      <c r="F26" s="9">
        <f>-B7</f>
        <v>-60000</v>
      </c>
      <c r="G26" s="9">
        <f>SUM(B26:F26)</f>
        <v>-300000</v>
      </c>
    </row>
    <row r="27" spans="1:8" x14ac:dyDescent="0.25">
      <c r="A27" s="7" t="s">
        <v>18</v>
      </c>
      <c r="B27" s="9">
        <f t="shared" ref="B27:F27" si="1">B25+B26</f>
        <v>-61000</v>
      </c>
      <c r="C27" s="9">
        <f t="shared" si="1"/>
        <v>-46000</v>
      </c>
      <c r="D27" s="9">
        <f t="shared" si="1"/>
        <v>16000</v>
      </c>
      <c r="E27" s="9">
        <f t="shared" si="1"/>
        <v>16000</v>
      </c>
      <c r="F27" s="9">
        <f t="shared" si="1"/>
        <v>16000</v>
      </c>
      <c r="G27" s="9">
        <f>G25+G26</f>
        <v>-59000</v>
      </c>
      <c r="H27" s="44"/>
    </row>
    <row r="30" spans="1:8" x14ac:dyDescent="0.25">
      <c r="A30" t="s">
        <v>19</v>
      </c>
      <c r="B30" s="2">
        <v>59000</v>
      </c>
    </row>
    <row r="31" spans="1:8" x14ac:dyDescent="0.25">
      <c r="B31" s="2"/>
    </row>
    <row r="32" spans="1:8" x14ac:dyDescent="0.25">
      <c r="C32" s="10" t="s">
        <v>20</v>
      </c>
    </row>
    <row r="33" spans="1:9" x14ac:dyDescent="0.25">
      <c r="A33" t="s">
        <v>21</v>
      </c>
      <c r="C33" s="10" t="s">
        <v>22</v>
      </c>
      <c r="D33" t="s">
        <v>23</v>
      </c>
      <c r="H33" s="3">
        <f>C12</f>
        <v>60000</v>
      </c>
      <c r="I33" s="44"/>
    </row>
    <row r="34" spans="1:9" x14ac:dyDescent="0.25">
      <c r="A34" t="s">
        <v>24</v>
      </c>
      <c r="C34" s="10" t="s">
        <v>22</v>
      </c>
      <c r="D34" t="s">
        <v>25</v>
      </c>
      <c r="H34" s="3">
        <v>59000</v>
      </c>
      <c r="I34" s="44"/>
    </row>
    <row r="35" spans="1:9" x14ac:dyDescent="0.25">
      <c r="I35" s="44"/>
    </row>
    <row r="37" spans="1:9" x14ac:dyDescent="0.25">
      <c r="A37" s="11" t="s">
        <v>26</v>
      </c>
      <c r="B37" s="12">
        <f>C17-H34</f>
        <v>391000</v>
      </c>
      <c r="D37" s="44"/>
    </row>
    <row r="45" spans="1:9" x14ac:dyDescent="0.25">
      <c r="A45" s="11"/>
    </row>
    <row r="49" spans="2:2" x14ac:dyDescent="0.25">
      <c r="B49" s="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workbookViewId="0">
      <selection activeCell="G13" sqref="G13"/>
    </sheetView>
  </sheetViews>
  <sheetFormatPr defaultRowHeight="15" x14ac:dyDescent="0.25"/>
  <cols>
    <col min="2" max="2" width="43.7109375" bestFit="1" customWidth="1"/>
  </cols>
  <sheetData>
    <row r="1" spans="1:5" x14ac:dyDescent="0.25">
      <c r="A1" s="13" t="s">
        <v>77</v>
      </c>
      <c r="B1" s="14"/>
      <c r="C1" s="46"/>
      <c r="D1" s="14"/>
      <c r="E1" s="14"/>
    </row>
    <row r="2" spans="1:5" x14ac:dyDescent="0.25">
      <c r="A2" s="14"/>
      <c r="B2" s="14"/>
      <c r="C2" s="15"/>
      <c r="D2" s="14"/>
      <c r="E2" s="14"/>
    </row>
    <row r="3" spans="1:5" x14ac:dyDescent="0.25">
      <c r="A3" s="16" t="s">
        <v>29</v>
      </c>
      <c r="B3" s="14"/>
      <c r="C3" s="15"/>
      <c r="D3" s="14"/>
      <c r="E3" s="14"/>
    </row>
    <row r="4" spans="1:5" x14ac:dyDescent="0.25">
      <c r="A4" s="14"/>
      <c r="B4" s="14" t="s">
        <v>30</v>
      </c>
      <c r="C4" s="15">
        <f>[1]schema!I10</f>
        <v>1290</v>
      </c>
      <c r="D4" s="14"/>
      <c r="E4" s="14"/>
    </row>
    <row r="5" spans="1:5" x14ac:dyDescent="0.25">
      <c r="A5" s="14"/>
      <c r="B5" s="14" t="s">
        <v>31</v>
      </c>
      <c r="C5" s="15">
        <f>[1]schema!I9</f>
        <v>1000</v>
      </c>
      <c r="D5" s="14"/>
      <c r="E5" s="14"/>
    </row>
    <row r="6" spans="1:5" x14ac:dyDescent="0.25">
      <c r="A6" s="14"/>
      <c r="B6" s="14" t="s">
        <v>32</v>
      </c>
      <c r="C6" s="17">
        <f>[1]schema!I8</f>
        <v>1080</v>
      </c>
      <c r="D6" s="14"/>
      <c r="E6" s="14"/>
    </row>
    <row r="7" spans="1:5" x14ac:dyDescent="0.25">
      <c r="A7" s="16" t="s">
        <v>33</v>
      </c>
      <c r="B7" s="14"/>
      <c r="C7" s="18">
        <f>SUM(C4:C6)</f>
        <v>3370</v>
      </c>
      <c r="D7" s="14"/>
      <c r="E7" s="14"/>
    </row>
    <row r="8" spans="1:5" x14ac:dyDescent="0.25">
      <c r="A8" s="14"/>
      <c r="B8" s="14"/>
      <c r="C8" s="15"/>
      <c r="D8" s="14"/>
      <c r="E8" s="14"/>
    </row>
    <row r="9" spans="1:5" x14ac:dyDescent="0.25">
      <c r="A9" s="19" t="s">
        <v>34</v>
      </c>
      <c r="B9" s="14"/>
      <c r="C9" s="15"/>
      <c r="D9" s="14"/>
      <c r="E9" s="14"/>
    </row>
    <row r="10" spans="1:5" x14ac:dyDescent="0.25">
      <c r="A10" s="14"/>
      <c r="B10" s="14"/>
      <c r="C10" s="15"/>
      <c r="D10" s="14"/>
      <c r="E10" s="14"/>
    </row>
    <row r="11" spans="1:5" x14ac:dyDescent="0.25">
      <c r="A11" s="14"/>
      <c r="B11" s="14" t="s">
        <v>35</v>
      </c>
      <c r="C11" s="15">
        <f>[1]schema!I5</f>
        <v>600</v>
      </c>
      <c r="D11" s="14"/>
      <c r="E11" s="14"/>
    </row>
    <row r="12" spans="1:5" x14ac:dyDescent="0.25">
      <c r="A12" s="14"/>
      <c r="B12" s="14" t="s">
        <v>36</v>
      </c>
      <c r="C12" s="15">
        <f>[1]schema!I7</f>
        <v>1200</v>
      </c>
      <c r="D12" s="47"/>
      <c r="E12" s="47"/>
    </row>
    <row r="13" spans="1:5" x14ac:dyDescent="0.25">
      <c r="A13" s="14"/>
      <c r="B13" s="14" t="s">
        <v>37</v>
      </c>
      <c r="C13" s="17"/>
      <c r="D13" s="47"/>
      <c r="E13" s="47"/>
    </row>
    <row r="14" spans="1:5" x14ac:dyDescent="0.25">
      <c r="A14" s="14"/>
      <c r="B14" s="20" t="s">
        <v>38</v>
      </c>
      <c r="C14" s="15">
        <f>SUM(C11:C13)</f>
        <v>1800</v>
      </c>
      <c r="D14" s="29"/>
      <c r="E14" s="47"/>
    </row>
    <row r="15" spans="1:5" x14ac:dyDescent="0.25">
      <c r="A15" s="14"/>
      <c r="B15" s="14"/>
      <c r="C15" s="15"/>
      <c r="D15" s="47"/>
      <c r="E15" s="47"/>
    </row>
    <row r="16" spans="1:5" x14ac:dyDescent="0.25">
      <c r="A16" s="16" t="s">
        <v>39</v>
      </c>
      <c r="B16" s="16"/>
      <c r="C16" s="18">
        <f>C7+C14</f>
        <v>5170</v>
      </c>
      <c r="D16" s="48"/>
      <c r="E16" s="48"/>
    </row>
    <row r="17" spans="1:5" x14ac:dyDescent="0.25">
      <c r="A17" s="16"/>
      <c r="B17" s="16"/>
      <c r="C17" s="18"/>
      <c r="D17" s="48"/>
      <c r="E17" s="48"/>
    </row>
    <row r="18" spans="1:5" x14ac:dyDescent="0.25">
      <c r="A18" s="19" t="s">
        <v>40</v>
      </c>
      <c r="B18" s="14"/>
      <c r="C18" s="15"/>
      <c r="D18" s="47"/>
      <c r="E18" s="47"/>
    </row>
    <row r="19" spans="1:5" x14ac:dyDescent="0.25">
      <c r="A19" s="14"/>
      <c r="B19" s="14" t="s">
        <v>41</v>
      </c>
      <c r="C19" s="15">
        <f>-[1]schema!C5+[1]schema!B5</f>
        <v>-3700</v>
      </c>
      <c r="D19" s="47"/>
      <c r="E19" s="47"/>
    </row>
    <row r="20" spans="1:5" x14ac:dyDescent="0.25">
      <c r="A20" s="14"/>
      <c r="B20" s="14" t="s">
        <v>42</v>
      </c>
      <c r="C20" s="15">
        <f>-[1]schema!C4+[1]schema!B4+[1]schema!F5-[1]schema!E5</f>
        <v>-1690</v>
      </c>
      <c r="D20" s="47"/>
      <c r="E20" s="47"/>
    </row>
    <row r="21" spans="1:5" x14ac:dyDescent="0.25">
      <c r="A21" s="14"/>
      <c r="B21" s="14" t="s">
        <v>43</v>
      </c>
      <c r="C21" s="15">
        <f>-[1]schema!E3+[1]schema!F3</f>
        <v>-2700</v>
      </c>
      <c r="D21" s="47"/>
      <c r="E21" s="47"/>
    </row>
    <row r="22" spans="1:5" x14ac:dyDescent="0.25">
      <c r="A22" s="14"/>
      <c r="B22" s="14" t="s">
        <v>44</v>
      </c>
      <c r="C22" s="15"/>
      <c r="D22" s="47"/>
      <c r="E22" s="47"/>
    </row>
    <row r="23" spans="1:5" x14ac:dyDescent="0.25">
      <c r="A23" s="14"/>
      <c r="B23" s="14" t="s">
        <v>45</v>
      </c>
      <c r="C23" s="15"/>
      <c r="D23" s="47"/>
      <c r="E23" s="47"/>
    </row>
    <row r="24" spans="1:5" x14ac:dyDescent="0.25">
      <c r="A24" s="14"/>
      <c r="B24" s="14" t="s">
        <v>46</v>
      </c>
      <c r="C24" s="17"/>
      <c r="D24" s="47"/>
      <c r="E24" s="47"/>
    </row>
    <row r="25" spans="1:5" x14ac:dyDescent="0.25">
      <c r="A25" s="14"/>
      <c r="B25" s="20" t="s">
        <v>47</v>
      </c>
      <c r="C25" s="21">
        <f>SUM(C19:C24)</f>
        <v>-8090</v>
      </c>
      <c r="D25" s="29"/>
      <c r="E25" s="47"/>
    </row>
    <row r="26" spans="1:5" x14ac:dyDescent="0.25">
      <c r="A26" s="14"/>
      <c r="B26" s="14"/>
      <c r="C26" s="15"/>
      <c r="D26" s="47"/>
      <c r="E26" s="47"/>
    </row>
    <row r="27" spans="1:5" x14ac:dyDescent="0.25">
      <c r="A27" s="16" t="s">
        <v>48</v>
      </c>
      <c r="B27" s="14"/>
      <c r="C27" s="18">
        <f>C16+C25</f>
        <v>-2920</v>
      </c>
      <c r="D27" s="47"/>
      <c r="E27" s="47"/>
    </row>
    <row r="28" spans="1:5" x14ac:dyDescent="0.25">
      <c r="A28" s="16"/>
      <c r="B28" s="14"/>
      <c r="C28" s="15"/>
      <c r="D28" s="47"/>
      <c r="E28" s="47"/>
    </row>
    <row r="29" spans="1:5" x14ac:dyDescent="0.25">
      <c r="A29" s="19" t="s">
        <v>49</v>
      </c>
      <c r="B29" s="19"/>
      <c r="C29" s="15"/>
      <c r="D29" s="47"/>
      <c r="E29" s="47"/>
    </row>
    <row r="30" spans="1:5" x14ac:dyDescent="0.25">
      <c r="A30" s="14"/>
      <c r="B30" s="14" t="s">
        <v>50</v>
      </c>
      <c r="C30" s="15">
        <f>-C6</f>
        <v>-1080</v>
      </c>
      <c r="D30" s="47"/>
      <c r="E30" s="47"/>
    </row>
    <row r="31" spans="1:5" x14ac:dyDescent="0.25">
      <c r="A31" s="14"/>
      <c r="B31" s="14" t="s">
        <v>51</v>
      </c>
      <c r="C31" s="15">
        <v>-200</v>
      </c>
      <c r="D31" s="47"/>
      <c r="E31" s="47"/>
    </row>
    <row r="32" spans="1:5" x14ac:dyDescent="0.25">
      <c r="A32" s="14"/>
      <c r="B32" s="14" t="s">
        <v>52</v>
      </c>
      <c r="C32" s="15"/>
      <c r="D32" s="47"/>
      <c r="E32" s="47"/>
    </row>
    <row r="33" spans="1:5" x14ac:dyDescent="0.25">
      <c r="A33" s="14"/>
      <c r="B33" s="14" t="s">
        <v>53</v>
      </c>
      <c r="C33" s="17">
        <f>-([1]schema!E8+[1]schema!I5-[1]schema!F8)</f>
        <v>-400</v>
      </c>
      <c r="D33" s="47"/>
      <c r="E33" s="47"/>
    </row>
    <row r="34" spans="1:5" x14ac:dyDescent="0.25">
      <c r="A34" s="14"/>
      <c r="B34" s="20" t="s">
        <v>54</v>
      </c>
      <c r="C34" s="15">
        <f>SUM(C30:C33)</f>
        <v>-1680</v>
      </c>
      <c r="D34" s="29"/>
      <c r="E34" s="47"/>
    </row>
    <row r="35" spans="1:5" x14ac:dyDescent="0.25">
      <c r="A35" s="14"/>
      <c r="B35" s="20"/>
      <c r="C35" s="15"/>
      <c r="D35" s="47"/>
      <c r="E35" s="47"/>
    </row>
    <row r="36" spans="1:5" x14ac:dyDescent="0.25">
      <c r="A36" s="22" t="s">
        <v>55</v>
      </c>
      <c r="B36" s="23"/>
      <c r="C36" s="24">
        <f>C27+C34</f>
        <v>-4600</v>
      </c>
      <c r="D36" s="47"/>
      <c r="E36" s="25"/>
    </row>
    <row r="37" spans="1:5" x14ac:dyDescent="0.25">
      <c r="A37" s="14"/>
      <c r="B37" s="14"/>
      <c r="C37" s="15"/>
      <c r="D37" s="47"/>
      <c r="E37" s="47"/>
    </row>
    <row r="38" spans="1:5" x14ac:dyDescent="0.25">
      <c r="A38" s="16" t="s">
        <v>56</v>
      </c>
      <c r="B38" s="14"/>
      <c r="C38" s="15"/>
      <c r="D38" s="47"/>
      <c r="E38" s="47"/>
    </row>
    <row r="39" spans="1:5" x14ac:dyDescent="0.25">
      <c r="A39" s="14"/>
      <c r="B39" s="26" t="s">
        <v>57</v>
      </c>
      <c r="C39" s="15"/>
      <c r="D39" s="47"/>
      <c r="E39" s="47"/>
    </row>
    <row r="40" spans="1:5" x14ac:dyDescent="0.25">
      <c r="A40" s="14"/>
      <c r="B40" s="14" t="s">
        <v>58</v>
      </c>
      <c r="C40" s="15">
        <f>-([1]schema!C6-[1]schema!B6-[1]schema!F6)</f>
        <v>-2700</v>
      </c>
      <c r="D40" s="29"/>
      <c r="E40" s="47"/>
    </row>
    <row r="41" spans="1:5" x14ac:dyDescent="0.25">
      <c r="A41" s="14"/>
      <c r="B41" s="14" t="s">
        <v>59</v>
      </c>
      <c r="C41" s="15"/>
      <c r="D41" s="47"/>
      <c r="E41" s="47"/>
    </row>
    <row r="42" spans="1:5" x14ac:dyDescent="0.25">
      <c r="A42" s="14"/>
      <c r="B42" s="26" t="s">
        <v>60</v>
      </c>
      <c r="C42" s="15"/>
      <c r="D42" s="47"/>
      <c r="E42" s="47"/>
    </row>
    <row r="43" spans="1:5" x14ac:dyDescent="0.25">
      <c r="A43" s="14"/>
      <c r="B43" s="14" t="s">
        <v>58</v>
      </c>
      <c r="C43" s="15"/>
      <c r="D43" s="47"/>
      <c r="E43" s="47"/>
    </row>
    <row r="44" spans="1:5" x14ac:dyDescent="0.25">
      <c r="A44" s="14"/>
      <c r="B44" s="14" t="s">
        <v>59</v>
      </c>
      <c r="C44" s="15"/>
      <c r="D44" s="47"/>
      <c r="E44" s="47"/>
    </row>
    <row r="45" spans="1:5" x14ac:dyDescent="0.25">
      <c r="A45" s="14"/>
      <c r="B45" s="26" t="s">
        <v>61</v>
      </c>
      <c r="C45" s="15"/>
      <c r="D45" s="47"/>
      <c r="E45" s="47"/>
    </row>
    <row r="46" spans="1:5" x14ac:dyDescent="0.25">
      <c r="A46" s="14"/>
      <c r="B46" s="14" t="s">
        <v>58</v>
      </c>
      <c r="C46" s="15"/>
      <c r="D46" s="47"/>
      <c r="E46" s="47"/>
    </row>
    <row r="47" spans="1:5" x14ac:dyDescent="0.25">
      <c r="A47" s="14"/>
      <c r="B47" s="14" t="s">
        <v>59</v>
      </c>
      <c r="C47" s="15">
        <f>[1]schema!B7-[1]schema!C7</f>
        <v>420</v>
      </c>
      <c r="D47" s="29"/>
      <c r="E47" s="47"/>
    </row>
    <row r="48" spans="1:5" x14ac:dyDescent="0.25">
      <c r="A48" s="14"/>
      <c r="B48" s="26" t="s">
        <v>62</v>
      </c>
      <c r="C48" s="15"/>
      <c r="D48" s="47"/>
      <c r="E48" s="47"/>
    </row>
    <row r="49" spans="1:5" x14ac:dyDescent="0.25">
      <c r="A49" s="14"/>
      <c r="B49" s="14" t="s">
        <v>58</v>
      </c>
      <c r="C49" s="15"/>
      <c r="D49" s="47"/>
      <c r="E49" s="47"/>
    </row>
    <row r="50" spans="1:5" x14ac:dyDescent="0.25">
      <c r="A50" s="14"/>
      <c r="B50" s="14" t="s">
        <v>59</v>
      </c>
      <c r="C50" s="15"/>
      <c r="D50" s="47"/>
      <c r="E50" s="47"/>
    </row>
    <row r="51" spans="1:5" x14ac:dyDescent="0.25">
      <c r="A51" s="14"/>
      <c r="B51" s="14"/>
      <c r="C51" s="15"/>
      <c r="D51" s="47"/>
      <c r="E51" s="47"/>
    </row>
    <row r="52" spans="1:5" x14ac:dyDescent="0.25">
      <c r="A52" s="22" t="s">
        <v>63</v>
      </c>
      <c r="B52" s="27"/>
      <c r="C52" s="24">
        <f>SUM(C40:C51)</f>
        <v>-2280</v>
      </c>
      <c r="D52" s="47"/>
      <c r="E52" s="28"/>
    </row>
    <row r="53" spans="1:5" x14ac:dyDescent="0.25">
      <c r="A53" s="14"/>
      <c r="B53" s="14"/>
      <c r="C53" s="15"/>
      <c r="D53" s="47"/>
      <c r="E53" s="47"/>
    </row>
    <row r="54" spans="1:5" x14ac:dyDescent="0.25">
      <c r="A54" s="16" t="s">
        <v>64</v>
      </c>
      <c r="B54" s="14"/>
      <c r="C54" s="15"/>
      <c r="D54" s="47"/>
      <c r="E54" s="47"/>
    </row>
    <row r="55" spans="1:5" x14ac:dyDescent="0.25">
      <c r="A55" s="14"/>
      <c r="B55" s="26" t="s">
        <v>65</v>
      </c>
      <c r="C55" s="15"/>
      <c r="D55" s="47"/>
      <c r="E55" s="47"/>
    </row>
    <row r="56" spans="1:5" x14ac:dyDescent="0.25">
      <c r="A56" s="14"/>
      <c r="B56" s="14" t="s">
        <v>66</v>
      </c>
      <c r="C56" s="15"/>
      <c r="D56" s="47"/>
      <c r="E56" s="47"/>
    </row>
    <row r="57" spans="1:5" x14ac:dyDescent="0.25">
      <c r="A57" s="14"/>
      <c r="B57" s="14" t="s">
        <v>67</v>
      </c>
      <c r="C57" s="15">
        <f>[1]schema!F7-[1]schema!E7-C58</f>
        <v>4600</v>
      </c>
      <c r="D57" s="29"/>
      <c r="E57" s="47"/>
    </row>
    <row r="58" spans="1:5" x14ac:dyDescent="0.25">
      <c r="A58" s="14"/>
      <c r="B58" s="14" t="s">
        <v>68</v>
      </c>
      <c r="C58" s="15">
        <v>-300</v>
      </c>
      <c r="D58" s="29"/>
      <c r="E58" s="47"/>
    </row>
    <row r="59" spans="1:5" x14ac:dyDescent="0.25">
      <c r="A59" s="14"/>
      <c r="B59" s="26" t="s">
        <v>69</v>
      </c>
      <c r="C59" s="15"/>
      <c r="D59" s="47"/>
      <c r="E59" s="47"/>
    </row>
    <row r="60" spans="1:5" x14ac:dyDescent="0.25">
      <c r="A60" s="14"/>
      <c r="B60" s="14" t="s">
        <v>70</v>
      </c>
      <c r="C60" s="15">
        <v>1520</v>
      </c>
      <c r="D60" s="29"/>
      <c r="E60" s="47"/>
    </row>
    <row r="61" spans="1:5" x14ac:dyDescent="0.25">
      <c r="A61" s="14"/>
      <c r="B61" s="14" t="s">
        <v>71</v>
      </c>
      <c r="C61" s="15"/>
      <c r="D61" s="47"/>
      <c r="E61" s="47"/>
    </row>
    <row r="62" spans="1:5" x14ac:dyDescent="0.25">
      <c r="A62" s="14"/>
      <c r="B62" s="14" t="s">
        <v>72</v>
      </c>
      <c r="C62" s="15">
        <v>0</v>
      </c>
      <c r="D62" s="47"/>
      <c r="E62" s="47"/>
    </row>
    <row r="63" spans="1:5" x14ac:dyDescent="0.25">
      <c r="A63" s="14"/>
      <c r="B63" s="14"/>
      <c r="C63" s="15"/>
      <c r="D63" s="47"/>
      <c r="E63" s="28"/>
    </row>
    <row r="64" spans="1:5" x14ac:dyDescent="0.25">
      <c r="A64" s="22" t="s">
        <v>73</v>
      </c>
      <c r="B64" s="27"/>
      <c r="C64" s="24">
        <f>SUM(C56:C63)</f>
        <v>5820</v>
      </c>
      <c r="D64" s="47"/>
      <c r="E64" s="28"/>
    </row>
    <row r="65" spans="1:5" x14ac:dyDescent="0.25">
      <c r="A65" s="14"/>
      <c r="B65" s="14"/>
      <c r="C65" s="15"/>
      <c r="D65" s="47"/>
      <c r="E65" s="47"/>
    </row>
    <row r="66" spans="1:5" x14ac:dyDescent="0.25">
      <c r="A66" s="16" t="s">
        <v>74</v>
      </c>
      <c r="B66" s="14"/>
      <c r="C66" s="18">
        <f>C36+C52+C64</f>
        <v>-1060</v>
      </c>
      <c r="D66" s="47"/>
      <c r="E66" s="29"/>
    </row>
    <row r="67" spans="1:5" x14ac:dyDescent="0.25">
      <c r="A67" s="14"/>
      <c r="B67" s="14"/>
      <c r="C67" s="15"/>
      <c r="D67" s="47"/>
      <c r="E67" s="47"/>
    </row>
    <row r="68" spans="1:5" x14ac:dyDescent="0.25">
      <c r="A68" s="30" t="s">
        <v>75</v>
      </c>
      <c r="B68" s="31"/>
      <c r="C68" s="32">
        <f>[1]schema!B3</f>
        <v>1800</v>
      </c>
      <c r="D68" s="47"/>
      <c r="E68" s="47"/>
    </row>
    <row r="69" spans="1:5" x14ac:dyDescent="0.25">
      <c r="A69" s="33" t="s">
        <v>76</v>
      </c>
      <c r="B69" s="34"/>
      <c r="C69" s="35">
        <f>[1]schema!C3</f>
        <v>740</v>
      </c>
      <c r="D69" s="47"/>
      <c r="E69" s="28"/>
    </row>
    <row r="70" spans="1:5" x14ac:dyDescent="0.25">
      <c r="D70" s="44"/>
      <c r="E70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abSelected="1" workbookViewId="0">
      <selection activeCell="J5" sqref="J5"/>
    </sheetView>
  </sheetViews>
  <sheetFormatPr defaultRowHeight="15" x14ac:dyDescent="0.25"/>
  <cols>
    <col min="1" max="1" width="44.42578125" bestFit="1" customWidth="1"/>
  </cols>
  <sheetData>
    <row r="1" spans="1:8" x14ac:dyDescent="0.25">
      <c r="A1" s="13" t="s">
        <v>28</v>
      </c>
      <c r="B1" s="44"/>
    </row>
    <row r="4" spans="1:8" x14ac:dyDescent="0.25">
      <c r="A4" s="36" t="s">
        <v>78</v>
      </c>
      <c r="B4" s="37">
        <v>15000</v>
      </c>
      <c r="C4" s="38"/>
      <c r="D4" s="39" t="s">
        <v>79</v>
      </c>
      <c r="E4" s="38"/>
      <c r="F4" s="37">
        <f>220000*5%</f>
        <v>11000</v>
      </c>
      <c r="G4" s="38"/>
      <c r="H4" s="38"/>
    </row>
    <row r="5" spans="1:8" x14ac:dyDescent="0.25">
      <c r="A5" s="36"/>
      <c r="B5" s="38"/>
      <c r="C5" s="38"/>
      <c r="D5" s="38"/>
      <c r="E5" s="38"/>
      <c r="F5" s="38"/>
      <c r="G5" s="38"/>
      <c r="H5" s="38"/>
    </row>
    <row r="6" spans="1:8" x14ac:dyDescent="0.25">
      <c r="A6" s="40"/>
      <c r="B6" s="41">
        <v>2017</v>
      </c>
      <c r="C6" s="41">
        <v>2018</v>
      </c>
      <c r="D6" s="41">
        <v>2019</v>
      </c>
      <c r="E6" s="41">
        <v>2020</v>
      </c>
      <c r="F6" s="41">
        <v>2021</v>
      </c>
      <c r="G6" s="41">
        <v>2022</v>
      </c>
      <c r="H6" s="41">
        <v>2023</v>
      </c>
    </row>
    <row r="7" spans="1:8" ht="24" customHeight="1" x14ac:dyDescent="0.25">
      <c r="A7" s="42" t="s">
        <v>80</v>
      </c>
      <c r="B7" s="43">
        <f>B4-F4</f>
        <v>4000</v>
      </c>
      <c r="C7" s="43"/>
      <c r="D7" s="43"/>
      <c r="E7" s="43"/>
      <c r="F7" s="43"/>
      <c r="G7" s="43"/>
      <c r="H7" s="43"/>
    </row>
    <row r="8" spans="1:8" ht="25.5" customHeight="1" x14ac:dyDescent="0.25">
      <c r="A8" s="42" t="s">
        <v>81</v>
      </c>
      <c r="B8" s="43"/>
      <c r="C8" s="43">
        <f>B7/5</f>
        <v>800</v>
      </c>
      <c r="D8" s="43">
        <f>C8</f>
        <v>800</v>
      </c>
      <c r="E8" s="43">
        <f>D8</f>
        <v>800</v>
      </c>
      <c r="F8" s="43">
        <f>E8</f>
        <v>800</v>
      </c>
      <c r="G8" s="43">
        <f>F8</f>
        <v>800</v>
      </c>
      <c r="H8" s="43">
        <f>G8</f>
        <v>800</v>
      </c>
    </row>
    <row r="9" spans="1:8" ht="18.75" customHeight="1" x14ac:dyDescent="0.25">
      <c r="A9" s="42" t="s">
        <v>82</v>
      </c>
      <c r="B9" s="43">
        <f>B7*24%</f>
        <v>960</v>
      </c>
      <c r="C9" s="43"/>
      <c r="D9" s="43"/>
      <c r="E9" s="43"/>
      <c r="F9" s="43"/>
      <c r="G9" s="43"/>
      <c r="H9" s="43"/>
    </row>
    <row r="10" spans="1:8" ht="47.25" customHeight="1" x14ac:dyDescent="0.25">
      <c r="A10" s="42" t="s">
        <v>83</v>
      </c>
      <c r="B10" s="43"/>
      <c r="C10" s="43">
        <f>B9/5</f>
        <v>192</v>
      </c>
      <c r="D10" s="43">
        <f>B9/5</f>
        <v>192</v>
      </c>
      <c r="E10" s="43">
        <v>192</v>
      </c>
      <c r="F10" s="43">
        <v>192</v>
      </c>
      <c r="G10" s="43">
        <v>192</v>
      </c>
      <c r="H10" s="43">
        <v>192</v>
      </c>
    </row>
    <row r="26" spans="8:8" x14ac:dyDescent="0.25">
      <c r="H2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immob materiale</vt:lpstr>
      <vt:lpstr>rendiconto</vt:lpstr>
      <vt:lpstr>imposte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2020-05-13T07:07:51Z</dcterms:modified>
</cp:coreProperties>
</file>